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8448" windowHeight="4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<sst xmlns="http://schemas.openxmlformats.org/spreadsheetml/2006/main" count="55" uniqueCount="11">
  <si>
    <t>d=0.1</t>
  </si>
  <si>
    <t>d=0.5</t>
  </si>
  <si>
    <t>d=1cm</t>
  </si>
  <si>
    <t>d=1</t>
  </si>
  <si>
    <t>d [cm]</t>
  </si>
  <si>
    <t>E [MeV]</t>
  </si>
  <si>
    <t>drho</t>
  </si>
  <si>
    <t>N</t>
  </si>
  <si>
    <t>D</t>
  </si>
  <si>
    <t>D [cGy]</t>
  </si>
  <si>
    <t>N(Al)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</si>
</sst>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G1">
      <selection activeCell="K19" sqref="K19:K27"/>
    </sheetView>
  </sheetViews>
  <sheetFormatPr defaultColWidth="9.140625" defaultRowHeight="12.75"/>
  <cols>
    <col min="3" max="3" width="12.421875" style="0" customWidth="1"/>
    <col min="4" max="4" width="12.28125" style="0" customWidth="1"/>
    <col min="7" max="7" width="12.28125" style="0" bestFit="1" customWidth="1"/>
    <col min="8" max="8" width="12.28125" style="0" customWidth="1"/>
    <col min="9" max="9" width="12.28125" style="1" bestFit="1" customWidth="1"/>
    <col min="10" max="10" width="12.28125" style="1" customWidth="1"/>
    <col min="11" max="12" width="8.8515625" style="1" customWidth="1"/>
    <col min="13" max="13" width="12.28125" style="1" bestFit="1" customWidth="1"/>
    <col min="14" max="14" width="12.28125" style="1" customWidth="1"/>
  </cols>
  <sheetData>
    <row r="1" spans="1:21" ht="12.75">
      <c r="A1" t="s">
        <v>6</v>
      </c>
      <c r="B1" t="s">
        <v>7</v>
      </c>
      <c r="C1" t="s">
        <v>8</v>
      </c>
      <c r="D1" t="s">
        <v>7</v>
      </c>
      <c r="E1" t="s">
        <v>8</v>
      </c>
      <c r="F1" t="s">
        <v>7</v>
      </c>
      <c r="G1" t="s">
        <v>8</v>
      </c>
      <c r="H1" t="s">
        <v>7</v>
      </c>
      <c r="I1" s="1" t="s">
        <v>9</v>
      </c>
      <c r="J1" s="1" t="s">
        <v>7</v>
      </c>
      <c r="K1" s="1" t="s">
        <v>8</v>
      </c>
      <c r="L1" s="1" t="s">
        <v>7</v>
      </c>
      <c r="M1" s="1" t="s">
        <v>8</v>
      </c>
      <c r="N1" s="1" t="s">
        <v>7</v>
      </c>
      <c r="O1" s="1" t="s">
        <v>8</v>
      </c>
      <c r="P1" s="1" t="s">
        <v>7</v>
      </c>
      <c r="Q1" s="1" t="s">
        <v>8</v>
      </c>
      <c r="R1" s="1" t="s">
        <v>7</v>
      </c>
      <c r="S1" s="1" t="s">
        <v>8</v>
      </c>
      <c r="U1" s="1" t="s">
        <v>10</v>
      </c>
    </row>
    <row r="2" spans="1:19" ht="12.75">
      <c r="A2" s="1">
        <v>0.001</v>
      </c>
      <c r="B2" s="1">
        <f>20*9*2*16.7*16.7/(A2*5.45*0.1)^2/0.1</f>
        <v>3380200319838.397</v>
      </c>
      <c r="C2" s="1">
        <f>0.00000577*16.7*16.7/A2/A2/5.45/0.1^5</f>
        <v>29526519.26605502</v>
      </c>
      <c r="D2" s="1">
        <f>20*9*2*16.7*16.7/(A2*5.45*0.5)^2/0.5</f>
        <v>27041602558.70718</v>
      </c>
      <c r="E2" s="1">
        <f>0.00000577*16.7*16.7/A2/A2/5.45/0.5^5</f>
        <v>9448.486165137612</v>
      </c>
      <c r="F2" s="1">
        <f>20*9*2*16.7*16.7/(A2*5.45*1)^2/1</f>
        <v>3380200319.8383975</v>
      </c>
      <c r="G2" s="1">
        <f>0.00000577*16.7*16.7/A2/A2/5.45/1^5</f>
        <v>295.2651926605504</v>
      </c>
      <c r="H2" s="1">
        <f>20*9*2*23.5*23.5/(A2*4.53)^2/0.1^3</f>
        <v>9688171571422.303</v>
      </c>
      <c r="I2" s="1">
        <f>0.00000577*23.5*23.5/A2/A2/4.53/0.1^5</f>
        <v>70341777.04194255</v>
      </c>
      <c r="J2" s="1">
        <f>20*9*2*23.5*23.5/(A2*4.53*0.5)^2/5</f>
        <v>7750537257.137843</v>
      </c>
      <c r="K2" s="1">
        <f>0.00000577*23.5*23.5/A2/A2/4.53/0.5^5</f>
        <v>22509.36865342163</v>
      </c>
      <c r="L2" s="1">
        <f>20*9*2*23.5*23.5/(A2*4.53*1)^2/1</f>
        <v>9688171571.422304</v>
      </c>
      <c r="M2" s="1">
        <f>0.00000577*23.5*23.5/A2/A2/4.53/1^5</f>
        <v>703.4177704194259</v>
      </c>
      <c r="N2" s="1">
        <f>20*9*2*33*33/(A2*3.95*0.1)^2/0.1</f>
        <v>25126742509213.254</v>
      </c>
      <c r="O2" s="1">
        <f>0.00000577*33*33/A2/A2/3.95/0.1^5</f>
        <v>159076708.86075938</v>
      </c>
      <c r="P2" s="1">
        <f>20*9*2*33*33/(A2*3.95*0.5)^2/0.5</f>
        <v>201013940073.70612</v>
      </c>
      <c r="Q2" s="1">
        <f>0.00000577*33*33/A2/A2/3.95/0.5^5</f>
        <v>50904.546835443034</v>
      </c>
      <c r="R2" s="1">
        <f>20*9*2*33*33/(A2*3.95*1)^2/1</f>
        <v>25126742509.213264</v>
      </c>
      <c r="S2" s="1">
        <f>0.00000577*33*33/A2/A2/3.95/1^5</f>
        <v>1590.7670886075948</v>
      </c>
    </row>
    <row r="3" spans="1:19" ht="12.75">
      <c r="A3" s="1">
        <f aca="true" t="shared" si="0" ref="A3:A10">A2*SQRT(10)</f>
        <v>0.0031622776601683794</v>
      </c>
      <c r="B3" s="1">
        <f aca="true" t="shared" si="1" ref="B3:B10">20*9*2*16.7*16.7/(A3*5.45*0.1)^2/0.1</f>
        <v>338020031983.83954</v>
      </c>
      <c r="C3" s="1">
        <f aca="true" t="shared" si="2" ref="C3:C10">0.00000577*16.7*16.7/A3/A3/5.45/0.1^5</f>
        <v>2952651.926605502</v>
      </c>
      <c r="D3" s="1">
        <f aca="true" t="shared" si="3" ref="D3:D10">20*9*2*16.7*16.7/(A3*5.45*0.5)^2/0.5</f>
        <v>2704160255.870717</v>
      </c>
      <c r="E3" s="1">
        <f aca="true" t="shared" si="4" ref="E3:E10">0.00000577*16.7*16.7/A3/A3/5.45/0.5^5</f>
        <v>944.8486165137613</v>
      </c>
      <c r="F3" s="1">
        <f aca="true" t="shared" si="5" ref="F3:F10">20*9*2*16.7*16.7/(A3*5.45*1)^2/1</f>
        <v>338020031.98383963</v>
      </c>
      <c r="G3" s="1">
        <f aca="true" t="shared" si="6" ref="G3:G10">0.00000577*16.7*16.7/A3/A3/5.45/1^5</f>
        <v>29.52651926605504</v>
      </c>
      <c r="H3" s="1">
        <f aca="true" t="shared" si="7" ref="H3:H10">20*9*2*23.5*23.5/(A3*4.53)^2/0.1^3</f>
        <v>968817157142.2301</v>
      </c>
      <c r="I3" s="1">
        <f aca="true" t="shared" si="8" ref="I3:I10">0.00000577*23.5*23.5/A3/A3/4.53/0.1^5</f>
        <v>7034177.704194255</v>
      </c>
      <c r="J3" s="1">
        <f>20*9*2*23.5*23.5/(A3*4.53*0.5)^2/0.5</f>
        <v>7750537257.137842</v>
      </c>
      <c r="K3" s="1">
        <f aca="true" t="shared" si="9" ref="K3:K10">0.00000577*23.5*23.5/A3/A3/4.53/0.5^5</f>
        <v>2250.936865342163</v>
      </c>
      <c r="L3" s="1">
        <f aca="true" t="shared" si="10" ref="L3:L10">20*9*2*23.5*23.5/(A3*4.53*1)^2/1</f>
        <v>968817157.1422303</v>
      </c>
      <c r="M3" s="1">
        <f aca="true" t="shared" si="11" ref="M3:M10">0.00000577*23.5*23.5/A3/A3/4.53/1^5</f>
        <v>70.34177704194259</v>
      </c>
      <c r="N3" s="1">
        <f aca="true" t="shared" si="12" ref="N3:N10">20*9*2*33*33/(A3*3.95*0.1)^2/0.1</f>
        <v>2512674250921.3257</v>
      </c>
      <c r="O3" s="1">
        <f aca="true" t="shared" si="13" ref="O3:O10">0.00000577*33*33/A3/A3/3.95/0.1^5</f>
        <v>15907670.886075938</v>
      </c>
      <c r="P3" s="1">
        <f aca="true" t="shared" si="14" ref="P3:P10">20*9*2*33*33/(A3*3.95*0.5)^2/0.5</f>
        <v>20101394007.37061</v>
      </c>
      <c r="Q3" s="1">
        <f aca="true" t="shared" si="15" ref="Q3:Q10">0.00000577*33*33/A3/A3/3.95/0.5^5</f>
        <v>5090.454683544303</v>
      </c>
      <c r="R3" s="1">
        <f aca="true" t="shared" si="16" ref="R3:R10">20*9*2*33*33/(A3*3.95*1)^2/1</f>
        <v>2512674250.921326</v>
      </c>
      <c r="S3" s="1">
        <f aca="true" t="shared" si="17" ref="S3:S10">0.00000577*33*33/A3/A3/3.95/1^5</f>
        <v>159.07670886075948</v>
      </c>
    </row>
    <row r="4" spans="1:19" ht="12.75">
      <c r="A4" s="1">
        <f t="shared" si="0"/>
        <v>0.01</v>
      </c>
      <c r="B4" s="1">
        <f t="shared" si="1"/>
        <v>33802003198.383972</v>
      </c>
      <c r="C4" s="1">
        <f t="shared" si="2"/>
        <v>295265.1926605502</v>
      </c>
      <c r="D4" s="1">
        <f t="shared" si="3"/>
        <v>270416025.5870718</v>
      </c>
      <c r="E4" s="1">
        <f t="shared" si="4"/>
        <v>94.48486165137612</v>
      </c>
      <c r="F4" s="1">
        <f t="shared" si="5"/>
        <v>33802003.19838397</v>
      </c>
      <c r="G4" s="1">
        <f t="shared" si="6"/>
        <v>2.952651926605504</v>
      </c>
      <c r="H4" s="1">
        <f t="shared" si="7"/>
        <v>96881715714.22305</v>
      </c>
      <c r="I4" s="1">
        <f t="shared" si="8"/>
        <v>703417.7704194254</v>
      </c>
      <c r="J4" s="1">
        <f>20*9*2*23.5*23.5/(A4*4.53*0.5)^2/0.5</f>
        <v>775053725.7137846</v>
      </c>
      <c r="K4" s="1">
        <f t="shared" si="9"/>
        <v>225.0936865342163</v>
      </c>
      <c r="L4" s="1">
        <f t="shared" si="10"/>
        <v>96881715.71422307</v>
      </c>
      <c r="M4" s="1">
        <f t="shared" si="11"/>
        <v>7.034177704194259</v>
      </c>
      <c r="N4" s="1">
        <f t="shared" si="12"/>
        <v>251267425092.13263</v>
      </c>
      <c r="O4" s="1">
        <f t="shared" si="13"/>
        <v>1590767.0886075937</v>
      </c>
      <c r="P4" s="1">
        <f t="shared" si="14"/>
        <v>2010139400.7370613</v>
      </c>
      <c r="Q4" s="1">
        <f t="shared" si="15"/>
        <v>509.0454683544303</v>
      </c>
      <c r="R4" s="1">
        <f t="shared" si="16"/>
        <v>251267425.09213266</v>
      </c>
      <c r="S4" s="1">
        <f t="shared" si="17"/>
        <v>15.907670886075946</v>
      </c>
    </row>
    <row r="5" spans="1:19" ht="12.75">
      <c r="A5" s="1">
        <f t="shared" si="0"/>
        <v>0.0316227766016838</v>
      </c>
      <c r="B5" s="1">
        <f t="shared" si="1"/>
        <v>3380200319.838395</v>
      </c>
      <c r="C5" s="1">
        <f t="shared" si="2"/>
        <v>29526.519266055013</v>
      </c>
      <c r="D5" s="1">
        <f t="shared" si="3"/>
        <v>27041602.558707166</v>
      </c>
      <c r="E5" s="1">
        <f t="shared" si="4"/>
        <v>9.44848616513761</v>
      </c>
      <c r="F5" s="1">
        <f t="shared" si="5"/>
        <v>3380200.319838396</v>
      </c>
      <c r="G5" s="1">
        <f t="shared" si="6"/>
        <v>0.2952651926605503</v>
      </c>
      <c r="H5" s="1">
        <f t="shared" si="7"/>
        <v>9688171571.422298</v>
      </c>
      <c r="I5" s="1">
        <f t="shared" si="8"/>
        <v>70341.77704194254</v>
      </c>
      <c r="J5" s="1">
        <f>20*9*2*23.5*23.5/(A5*4.53*0.5)^2/0.5</f>
        <v>77505372.57137841</v>
      </c>
      <c r="K5" s="1">
        <f t="shared" si="9"/>
        <v>22.509368653421625</v>
      </c>
      <c r="L5" s="1">
        <f t="shared" si="10"/>
        <v>9688171.571422301</v>
      </c>
      <c r="M5" s="1">
        <f t="shared" si="11"/>
        <v>0.7034177704194258</v>
      </c>
      <c r="N5" s="1">
        <f t="shared" si="12"/>
        <v>25126742509.21325</v>
      </c>
      <c r="O5" s="1">
        <f t="shared" si="13"/>
        <v>159076.70886075936</v>
      </c>
      <c r="P5" s="1">
        <f t="shared" si="14"/>
        <v>201013940.07370603</v>
      </c>
      <c r="Q5" s="1">
        <f t="shared" si="15"/>
        <v>50.90454683544302</v>
      </c>
      <c r="R5" s="1">
        <f t="shared" si="16"/>
        <v>25126742.509213254</v>
      </c>
      <c r="S5" s="1">
        <f t="shared" si="17"/>
        <v>1.5907670886075944</v>
      </c>
    </row>
    <row r="6" spans="1:19" ht="12.75">
      <c r="A6" s="1">
        <f t="shared" si="0"/>
        <v>0.10000000000000002</v>
      </c>
      <c r="B6" s="1">
        <f t="shared" si="1"/>
        <v>338020031.9838394</v>
      </c>
      <c r="C6" s="1">
        <f t="shared" si="2"/>
        <v>2952.651926605501</v>
      </c>
      <c r="D6" s="1">
        <f t="shared" si="3"/>
        <v>2704160.2558707166</v>
      </c>
      <c r="E6" s="1">
        <f t="shared" si="4"/>
        <v>0.944848616513761</v>
      </c>
      <c r="F6" s="1">
        <f t="shared" si="5"/>
        <v>338020.0319838396</v>
      </c>
      <c r="G6" s="1">
        <f t="shared" si="6"/>
        <v>0.02952651926605503</v>
      </c>
      <c r="H6" s="1">
        <f t="shared" si="7"/>
        <v>968817157.1422298</v>
      </c>
      <c r="I6" s="1">
        <f>0.00000577*23.5*23.5/A6/A6/4.53/0.1^5</f>
        <v>7034.177704194252</v>
      </c>
      <c r="J6" s="1">
        <f>20*9*2*23.5*23.5/(A6*4.53*0.5)^2/0.5</f>
        <v>7750537.257137841</v>
      </c>
      <c r="K6" s="1">
        <f t="shared" si="9"/>
        <v>2.250936865342162</v>
      </c>
      <c r="L6" s="1">
        <f t="shared" si="10"/>
        <v>968817.1571422301</v>
      </c>
      <c r="M6" s="1">
        <f t="shared" si="11"/>
        <v>0.07034177704194257</v>
      </c>
      <c r="N6" s="1">
        <f t="shared" si="12"/>
        <v>2512674250.9213257</v>
      </c>
      <c r="O6" s="1">
        <f t="shared" si="13"/>
        <v>15907.670886075932</v>
      </c>
      <c r="P6" s="1">
        <f t="shared" si="14"/>
        <v>20101394.007370606</v>
      </c>
      <c r="Q6" s="1">
        <f t="shared" si="15"/>
        <v>5.090454683544301</v>
      </c>
      <c r="R6" s="1">
        <f t="shared" si="16"/>
        <v>2512674.2509213258</v>
      </c>
      <c r="S6" s="1">
        <f t="shared" si="17"/>
        <v>0.15907670886075942</v>
      </c>
    </row>
    <row r="7" spans="1:19" ht="12.75">
      <c r="A7" s="1">
        <f t="shared" si="0"/>
        <v>0.316227766016838</v>
      </c>
      <c r="B7" s="1">
        <f t="shared" si="1"/>
        <v>33802003.19838396</v>
      </c>
      <c r="C7" s="1">
        <f t="shared" si="2"/>
        <v>295.2651926605501</v>
      </c>
      <c r="D7" s="1">
        <f t="shared" si="3"/>
        <v>270416.02558707166</v>
      </c>
      <c r="E7" s="1">
        <f t="shared" si="4"/>
        <v>0.0944848616513761</v>
      </c>
      <c r="F7" s="1">
        <f t="shared" si="5"/>
        <v>33802.00319838396</v>
      </c>
      <c r="G7" s="1">
        <f t="shared" si="6"/>
        <v>0.002952651926605503</v>
      </c>
      <c r="H7" s="1">
        <f t="shared" si="7"/>
        <v>96881715.71422301</v>
      </c>
      <c r="I7" s="1">
        <f t="shared" si="8"/>
        <v>703.4177704194252</v>
      </c>
      <c r="J7" s="1">
        <f>20*9*2*23.5*23.5/(A7*4.53*0.5)^2/0.5</f>
        <v>775053.7257137842</v>
      </c>
      <c r="K7" s="1">
        <f t="shared" si="9"/>
        <v>0.22509368653421621</v>
      </c>
      <c r="L7" s="1">
        <f t="shared" si="10"/>
        <v>96881.71571422303</v>
      </c>
      <c r="M7" s="1">
        <f t="shared" si="11"/>
        <v>0.007034177704194257</v>
      </c>
      <c r="N7" s="1">
        <f t="shared" si="12"/>
        <v>251267425.09213254</v>
      </c>
      <c r="O7" s="1">
        <f t="shared" si="13"/>
        <v>1590.7670886075932</v>
      </c>
      <c r="P7" s="1">
        <f t="shared" si="14"/>
        <v>2010139.4007370607</v>
      </c>
      <c r="Q7" s="1">
        <f t="shared" si="15"/>
        <v>0.5090454683544301</v>
      </c>
      <c r="R7" s="1">
        <f t="shared" si="16"/>
        <v>251267.4250921326</v>
      </c>
      <c r="S7" s="1">
        <f t="shared" si="17"/>
        <v>0.01590767088607594</v>
      </c>
    </row>
    <row r="8" spans="1:19" ht="12.75">
      <c r="A8" s="1">
        <f t="shared" si="0"/>
        <v>1.0000000000000002</v>
      </c>
      <c r="B8" s="1">
        <f t="shared" si="1"/>
        <v>3380200.319838396</v>
      </c>
      <c r="C8" s="1">
        <f t="shared" si="2"/>
        <v>29.526519266055004</v>
      </c>
      <c r="D8" s="1">
        <f t="shared" si="3"/>
        <v>27041.602558707167</v>
      </c>
      <c r="E8" s="1">
        <f t="shared" si="4"/>
        <v>0.009448486165137607</v>
      </c>
      <c r="F8" s="1">
        <f t="shared" si="5"/>
        <v>3380.200319838396</v>
      </c>
      <c r="G8" s="1">
        <f t="shared" si="6"/>
        <v>0.00029526519266055023</v>
      </c>
      <c r="H8" s="1">
        <f t="shared" si="7"/>
        <v>9688171.5714223</v>
      </c>
      <c r="I8" s="1">
        <f t="shared" si="8"/>
        <v>70.3417770419425</v>
      </c>
      <c r="J8" s="1">
        <f>20*9*2*23.5*23.5/(A8*4.53*0.5)^2/0.5</f>
        <v>77505.37257137841</v>
      </c>
      <c r="K8" s="1">
        <f t="shared" si="9"/>
        <v>0.022509368653421617</v>
      </c>
      <c r="L8" s="1">
        <f t="shared" si="10"/>
        <v>9688.171571422301</v>
      </c>
      <c r="M8" s="1">
        <f t="shared" si="11"/>
        <v>0.0007034177704194255</v>
      </c>
      <c r="N8" s="1">
        <f t="shared" si="12"/>
        <v>25126742.509213246</v>
      </c>
      <c r="O8" s="1">
        <f t="shared" si="13"/>
        <v>159.0767088607593</v>
      </c>
      <c r="P8" s="1">
        <f t="shared" si="14"/>
        <v>201013.94007370604</v>
      </c>
      <c r="Q8" s="1">
        <f t="shared" si="15"/>
        <v>0.05090454683544301</v>
      </c>
      <c r="R8" s="1">
        <f t="shared" si="16"/>
        <v>25126.742509213254</v>
      </c>
      <c r="S8" s="1">
        <f t="shared" si="17"/>
        <v>0.001590767088607594</v>
      </c>
    </row>
    <row r="9" spans="1:21" ht="12.75">
      <c r="A9" s="1">
        <f t="shared" si="0"/>
        <v>3.1622776601683804</v>
      </c>
      <c r="B9" s="1">
        <f t="shared" si="1"/>
        <v>338020.03198383946</v>
      </c>
      <c r="C9" s="1">
        <f t="shared" si="2"/>
        <v>2.9526519266055002</v>
      </c>
      <c r="D9" s="1">
        <f t="shared" si="3"/>
        <v>2704.1602558707164</v>
      </c>
      <c r="E9" s="1">
        <f t="shared" si="4"/>
        <v>0.0009448486165137607</v>
      </c>
      <c r="F9" s="1">
        <f t="shared" si="5"/>
        <v>338.02003198383954</v>
      </c>
      <c r="G9" s="1">
        <f t="shared" si="6"/>
        <v>2.9526519266055022E-05</v>
      </c>
      <c r="H9" s="1">
        <f t="shared" si="7"/>
        <v>968817.1571422297</v>
      </c>
      <c r="I9" s="1">
        <f t="shared" si="8"/>
        <v>7.03417770419425</v>
      </c>
      <c r="J9" s="1">
        <f>20*9*2*23.5*23.5/(A9*4.53*0.5)^2/0.5</f>
        <v>7750.537257137839</v>
      </c>
      <c r="K9" s="1">
        <f t="shared" si="9"/>
        <v>0.0022509368653421615</v>
      </c>
      <c r="L9" s="1">
        <f t="shared" si="10"/>
        <v>968.8171571422299</v>
      </c>
      <c r="M9" s="1">
        <f t="shared" si="11"/>
        <v>7.034177704194255E-05</v>
      </c>
      <c r="N9" s="1">
        <f t="shared" si="12"/>
        <v>2512674.250921324</v>
      </c>
      <c r="O9" s="1">
        <f t="shared" si="13"/>
        <v>15.90767088607593</v>
      </c>
      <c r="P9" s="1">
        <f t="shared" si="14"/>
        <v>20101.3940073706</v>
      </c>
      <c r="Q9" s="1">
        <f t="shared" si="15"/>
        <v>0.0050904546835443005</v>
      </c>
      <c r="R9" s="1">
        <f t="shared" si="16"/>
        <v>2512.674250921325</v>
      </c>
      <c r="S9" s="1">
        <f t="shared" si="17"/>
        <v>0.0001590767088607594</v>
      </c>
      <c r="U9" s="1">
        <f>9*2*9.2*9.2/(2.7*7.29*5)^2</f>
        <v>0.1572988567468356</v>
      </c>
    </row>
    <row r="10" spans="1:19" ht="12.75">
      <c r="A10" s="1">
        <f t="shared" si="0"/>
        <v>10.000000000000004</v>
      </c>
      <c r="B10" s="1">
        <f t="shared" si="1"/>
        <v>33802.003198383936</v>
      </c>
      <c r="C10" s="1">
        <f t="shared" si="2"/>
        <v>0.29526519266055</v>
      </c>
      <c r="D10" s="1">
        <f t="shared" si="3"/>
        <v>270.41602558707154</v>
      </c>
      <c r="E10" s="1">
        <f t="shared" si="4"/>
        <v>9.448486165137606E-05</v>
      </c>
      <c r="F10" s="1">
        <f t="shared" si="5"/>
        <v>33.80200319838394</v>
      </c>
      <c r="G10" s="1">
        <f t="shared" si="6"/>
        <v>2.952651926605502E-06</v>
      </c>
      <c r="H10" s="1">
        <f t="shared" si="7"/>
        <v>96881.71571422297</v>
      </c>
      <c r="I10" s="1">
        <f t="shared" si="8"/>
        <v>0.703417770419425</v>
      </c>
      <c r="J10" s="1">
        <f>20*9*2*23.5*23.5/(A10*4.53*0.5)^2/0.5</f>
        <v>775.0537257137839</v>
      </c>
      <c r="K10" s="1">
        <f t="shared" si="9"/>
        <v>0.00022509368653421614</v>
      </c>
      <c r="L10" s="1">
        <f t="shared" si="10"/>
        <v>96.88171571422299</v>
      </c>
      <c r="M10" s="1">
        <f t="shared" si="11"/>
        <v>7.034177704194254E-06</v>
      </c>
      <c r="N10" s="1">
        <f t="shared" si="12"/>
        <v>251267.42509213247</v>
      </c>
      <c r="O10" s="1">
        <f t="shared" si="13"/>
        <v>1.5907670886075926</v>
      </c>
      <c r="P10" s="1">
        <f t="shared" si="14"/>
        <v>2010.13940073706</v>
      </c>
      <c r="Q10" s="1">
        <f t="shared" si="15"/>
        <v>0.00050904546835443</v>
      </c>
      <c r="R10" s="1">
        <f t="shared" si="16"/>
        <v>251.2674250921325</v>
      </c>
      <c r="S10" s="1">
        <f t="shared" si="17"/>
        <v>1.5907670886075936E-05</v>
      </c>
    </row>
    <row r="11" spans="1:17" ht="12.75">
      <c r="A11" t="s">
        <v>5</v>
      </c>
      <c r="E11">
        <v>150</v>
      </c>
      <c r="K11" s="1">
        <v>200</v>
      </c>
      <c r="Q11">
        <v>250</v>
      </c>
    </row>
    <row r="12" spans="1:19" ht="12.75">
      <c r="A12" t="s">
        <v>4</v>
      </c>
      <c r="C12" t="s">
        <v>0</v>
      </c>
      <c r="E12" t="s">
        <v>1</v>
      </c>
      <c r="G12" t="s">
        <v>2</v>
      </c>
      <c r="I12" s="1" t="s">
        <v>0</v>
      </c>
      <c r="K12" s="1" t="s">
        <v>1</v>
      </c>
      <c r="M12" s="1" t="s">
        <v>3</v>
      </c>
      <c r="O12">
        <v>0.1</v>
      </c>
      <c r="Q12">
        <v>0.5</v>
      </c>
      <c r="S12">
        <v>1</v>
      </c>
    </row>
    <row r="14" spans="1:13" ht="12.75">
      <c r="A14">
        <v>150</v>
      </c>
      <c r="C14">
        <v>5.45</v>
      </c>
      <c r="E14">
        <v>16.7</v>
      </c>
      <c r="G14">
        <v>3</v>
      </c>
      <c r="M14" s="1">
        <f>20*9*2/6240000000*100</f>
        <v>5.76923076923077E-06</v>
      </c>
    </row>
    <row r="15" spans="1:7" ht="12.75">
      <c r="A15">
        <v>200</v>
      </c>
      <c r="C15">
        <v>4.53</v>
      </c>
      <c r="E15">
        <v>23.5</v>
      </c>
      <c r="G15">
        <v>4</v>
      </c>
    </row>
    <row r="16" spans="1:7" ht="12.75">
      <c r="A16">
        <v>250</v>
      </c>
      <c r="C16">
        <v>3.95</v>
      </c>
      <c r="E16">
        <v>33</v>
      </c>
      <c r="G16">
        <v>5</v>
      </c>
    </row>
    <row r="18" spans="1:19" ht="12.75">
      <c r="A18" t="s">
        <v>6</v>
      </c>
      <c r="B18" t="s">
        <v>7</v>
      </c>
      <c r="C18" t="s">
        <v>8</v>
      </c>
      <c r="D18" t="s">
        <v>7</v>
      </c>
      <c r="E18" t="s">
        <v>8</v>
      </c>
      <c r="F18" t="s">
        <v>7</v>
      </c>
      <c r="G18" t="s">
        <v>8</v>
      </c>
      <c r="H18" t="s">
        <v>7</v>
      </c>
      <c r="I18" s="1" t="s">
        <v>9</v>
      </c>
      <c r="J18" s="1" t="s">
        <v>7</v>
      </c>
      <c r="K18" s="1" t="s">
        <v>8</v>
      </c>
      <c r="L18" s="1" t="s">
        <v>7</v>
      </c>
      <c r="M18" s="1" t="s">
        <v>8</v>
      </c>
      <c r="N18" s="1" t="s">
        <v>7</v>
      </c>
      <c r="O18" s="1" t="s">
        <v>8</v>
      </c>
      <c r="P18" s="1" t="s">
        <v>7</v>
      </c>
      <c r="Q18" s="1" t="s">
        <v>8</v>
      </c>
      <c r="R18" s="1" t="s">
        <v>7</v>
      </c>
      <c r="S18" s="1" t="s">
        <v>8</v>
      </c>
    </row>
    <row r="19" spans="1:19" ht="12.75">
      <c r="A19" s="1">
        <v>0.001</v>
      </c>
      <c r="B19" s="1">
        <f>20*9*2*3*3/(A19*5.45*0.1)^2/0.1</f>
        <v>109081727127.34616</v>
      </c>
      <c r="C19" s="1">
        <f>0.00000577*3*3/A19/A19/5.45/0.1^5</f>
        <v>952844.036697247</v>
      </c>
      <c r="D19" s="1">
        <f>20*9*2*3*3/(A19*5.45*0.5)^2/0.5</f>
        <v>872653817.0187695</v>
      </c>
      <c r="E19" s="1">
        <f>0.00000577*3*3/A19/A19/5.45/0.5^5</f>
        <v>304.9100917431192</v>
      </c>
      <c r="F19" s="1">
        <f>20*9*2*3*3/(A19*5.45*1)^2/1</f>
        <v>109081727.12734619</v>
      </c>
      <c r="G19" s="1">
        <f>0.00000577*3*3/A19/A19/5.45/1^5</f>
        <v>9.528440366972475</v>
      </c>
      <c r="H19" s="1">
        <f>20*9*2*4*4/(A19*4.53)^2/0.1^3</f>
        <v>280689443445.4628</v>
      </c>
      <c r="I19" s="1">
        <f>0.00000577*4*4/A19/A19/4.53/0.1^5</f>
        <v>2037969.0949227358</v>
      </c>
      <c r="J19" s="1">
        <f>20*9*2*4*4/(A19*4.53*0.5)^2/0.5</f>
        <v>2245515547.563703</v>
      </c>
      <c r="K19" s="1">
        <f>0.00000577*4*4/A19/A19/4.53/0.5^5</f>
        <v>652.1501103752759</v>
      </c>
      <c r="L19" s="1">
        <f>20*9*2*4*4/(A19*4.53*1)^2/1</f>
        <v>280689443.4454629</v>
      </c>
      <c r="M19" s="1">
        <f>0.00000577*4*4/A19/A19/4.53/1^5</f>
        <v>20.37969094922737</v>
      </c>
      <c r="N19" s="1">
        <f>20*9*2*5*5/(A19*3.95*0.1)^2/0.1</f>
        <v>576830636116.0068</v>
      </c>
      <c r="O19" s="1">
        <f>0.00000577*5*5/A19/A19/3.95/0.1^5</f>
        <v>3651898.734177213</v>
      </c>
      <c r="P19" s="1">
        <f>20*9*2*5*5/(A19*3.95*0.5)^2/0.5</f>
        <v>4614645088.928056</v>
      </c>
      <c r="Q19" s="1">
        <f>0.00000577*5*5/A19/A19/3.95/0.5^5</f>
        <v>1168.607594936709</v>
      </c>
      <c r="R19" s="1">
        <f>20*9*2*5*5/(A19*3.95*1)^2/1</f>
        <v>576830636.116007</v>
      </c>
      <c r="S19" s="1">
        <f>0.00000577*5*5/A19/A19/3.95/1^5</f>
        <v>36.51898734177215</v>
      </c>
    </row>
    <row r="20" spans="1:19" ht="12.75">
      <c r="A20" s="1">
        <f aca="true" t="shared" si="18" ref="A20:A27">A19*SQRT(10)</f>
        <v>0.0031622776601683794</v>
      </c>
      <c r="B20" s="1">
        <f aca="true" t="shared" si="19" ref="B20:B27">20*9*2*3*3/(A20*5.45*0.1)^2/0.1</f>
        <v>10908172712.734613</v>
      </c>
      <c r="C20" s="1">
        <f aca="true" t="shared" si="20" ref="C20:C27">0.00000577*3*3/A20/A20/5.45/0.1^5</f>
        <v>95284.4036697247</v>
      </c>
      <c r="D20" s="1">
        <f aca="true" t="shared" si="21" ref="D20:D27">20*9*2*3*3/(A20*5.45*0.5)^2/0.5</f>
        <v>87265381.70187692</v>
      </c>
      <c r="E20" s="1">
        <f aca="true" t="shared" si="22" ref="E20:E27">0.00000577*3*3/A20/A20/5.45/0.5^5</f>
        <v>30.491009174311923</v>
      </c>
      <c r="F20" s="1">
        <f aca="true" t="shared" si="23" ref="F20:F27">20*9*2*3*3/(A20*5.45*1)^2/1</f>
        <v>10908172.712734615</v>
      </c>
      <c r="G20" s="1">
        <f aca="true" t="shared" si="24" ref="G20:G27">0.00000577*3*3/A20/A20/5.45/1^5</f>
        <v>0.9528440366972476</v>
      </c>
      <c r="H20" s="1">
        <f aca="true" t="shared" si="25" ref="H20:H27">20*9*2*4*4/(A20*4.53)^2/0.1^3</f>
        <v>28068944344.546276</v>
      </c>
      <c r="I20" s="1">
        <f aca="true" t="shared" si="26" ref="I20:I27">0.00000577*4*4/A20/A20/4.53/0.1^5</f>
        <v>203796.90949227358</v>
      </c>
      <c r="J20" s="1">
        <f>20*9*2*4*4/(A20*4.53*0.5)^2/0.5</f>
        <v>224551554.75637028</v>
      </c>
      <c r="K20" s="1">
        <f aca="true" t="shared" si="27" ref="K20:K27">0.00000577*4*4/A20/A20/4.53/0.5^5</f>
        <v>65.21501103752759</v>
      </c>
      <c r="L20" s="1">
        <f aca="true" t="shared" si="28" ref="L20:L27">20*9*2*4*4/(A20*4.53*1)^2/1</f>
        <v>28068944.344546285</v>
      </c>
      <c r="M20" s="1">
        <f aca="true" t="shared" si="29" ref="M20:M27">0.00000577*4*4/A20/A20/4.53/1^5</f>
        <v>2.037969094922737</v>
      </c>
      <c r="N20" s="1">
        <f aca="true" t="shared" si="30" ref="N20:N27">20*9*2*5*5/(A20*3.95*0.1)^2/0.1</f>
        <v>57683063611.600685</v>
      </c>
      <c r="O20" s="1">
        <f aca="true" t="shared" si="31" ref="O20:O27">0.00000577*5*5/A20/A20/3.95/0.1^5</f>
        <v>365189.8734177213</v>
      </c>
      <c r="P20" s="1">
        <f aca="true" t="shared" si="32" ref="P20:P27">20*9*2*5*5/(A20*3.95*0.5)^2/0.5</f>
        <v>461464508.8928055</v>
      </c>
      <c r="Q20" s="1">
        <f aca="true" t="shared" si="33" ref="Q20:Q27">0.00000577*5*5/A20/A20/3.95/0.5^5</f>
        <v>116.86075949367088</v>
      </c>
      <c r="R20" s="1">
        <f aca="true" t="shared" si="34" ref="R20:R27">20*9*2*5*5/(A20*3.95*1)^2/1</f>
        <v>57683063.61160069</v>
      </c>
      <c r="S20" s="1">
        <f aca="true" t="shared" si="35" ref="S20:S27">0.00000577*5*5/A20/A20/3.95/1^5</f>
        <v>3.651898734177215</v>
      </c>
    </row>
    <row r="21" spans="1:19" ht="12.75">
      <c r="A21" s="1">
        <f t="shared" si="18"/>
        <v>0.01</v>
      </c>
      <c r="B21" s="1">
        <f t="shared" si="19"/>
        <v>1090817271.2734618</v>
      </c>
      <c r="C21" s="1">
        <f t="shared" si="20"/>
        <v>9528.44036697247</v>
      </c>
      <c r="D21" s="1">
        <f t="shared" si="21"/>
        <v>8726538.170187695</v>
      </c>
      <c r="E21" s="1">
        <f t="shared" si="22"/>
        <v>3.0491009174311925</v>
      </c>
      <c r="F21" s="1">
        <f t="shared" si="23"/>
        <v>1090817.2712734619</v>
      </c>
      <c r="G21" s="1">
        <f t="shared" si="24"/>
        <v>0.09528440366972477</v>
      </c>
      <c r="H21" s="1">
        <f t="shared" si="25"/>
        <v>2806894434.4546285</v>
      </c>
      <c r="I21" s="1">
        <f t="shared" si="26"/>
        <v>20379.69094922736</v>
      </c>
      <c r="J21" s="1">
        <f>20*9*2*4*4/(A21*4.53*0.5)^2/0.5</f>
        <v>22455155.475637034</v>
      </c>
      <c r="K21" s="1">
        <f t="shared" si="27"/>
        <v>6.521501103752758</v>
      </c>
      <c r="L21" s="1">
        <f t="shared" si="28"/>
        <v>2806894.434454629</v>
      </c>
      <c r="M21" s="1">
        <f t="shared" si="29"/>
        <v>0.2037969094922737</v>
      </c>
      <c r="N21" s="1">
        <f t="shared" si="30"/>
        <v>5768306361.160069</v>
      </c>
      <c r="O21" s="1">
        <f t="shared" si="31"/>
        <v>36518.987341772125</v>
      </c>
      <c r="P21" s="1">
        <f t="shared" si="32"/>
        <v>46146450.889280565</v>
      </c>
      <c r="Q21" s="1">
        <f t="shared" si="33"/>
        <v>11.686075949367087</v>
      </c>
      <c r="R21" s="1">
        <f t="shared" si="34"/>
        <v>5768306.361160071</v>
      </c>
      <c r="S21" s="1">
        <f t="shared" si="35"/>
        <v>0.36518987341772147</v>
      </c>
    </row>
    <row r="22" spans="1:19" ht="12.75">
      <c r="A22" s="1">
        <f t="shared" si="18"/>
        <v>0.0316227766016838</v>
      </c>
      <c r="B22" s="1">
        <f t="shared" si="19"/>
        <v>109081727.12734611</v>
      </c>
      <c r="C22" s="1">
        <f t="shared" si="20"/>
        <v>952.8440366972468</v>
      </c>
      <c r="D22" s="1">
        <f t="shared" si="21"/>
        <v>872653.8170187691</v>
      </c>
      <c r="E22" s="1">
        <f t="shared" si="22"/>
        <v>0.30491009174311917</v>
      </c>
      <c r="F22" s="1">
        <f t="shared" si="23"/>
        <v>109081.72712734614</v>
      </c>
      <c r="G22" s="1">
        <f t="shared" si="24"/>
        <v>0.009528440366972474</v>
      </c>
      <c r="H22" s="1">
        <f t="shared" si="25"/>
        <v>280689443.4454627</v>
      </c>
      <c r="I22" s="1">
        <f t="shared" si="26"/>
        <v>2037.9690949227354</v>
      </c>
      <c r="J22" s="1">
        <f>20*9*2*4*4/(A22*4.53*0.5)^2/0.5</f>
        <v>2245515.5475637023</v>
      </c>
      <c r="K22" s="1">
        <f t="shared" si="27"/>
        <v>0.6521501103752757</v>
      </c>
      <c r="L22" s="1">
        <f t="shared" si="28"/>
        <v>280689.4434454628</v>
      </c>
      <c r="M22" s="1">
        <f t="shared" si="29"/>
        <v>0.020379690949227366</v>
      </c>
      <c r="N22" s="1">
        <f t="shared" si="30"/>
        <v>576830636.1160066</v>
      </c>
      <c r="O22" s="1">
        <f t="shared" si="31"/>
        <v>3651.8987341772117</v>
      </c>
      <c r="P22" s="1">
        <f t="shared" si="32"/>
        <v>4614645.088928054</v>
      </c>
      <c r="Q22" s="1">
        <f t="shared" si="33"/>
        <v>1.1686075949367085</v>
      </c>
      <c r="R22" s="1">
        <f t="shared" si="34"/>
        <v>576830.6361160068</v>
      </c>
      <c r="S22" s="1">
        <f t="shared" si="35"/>
        <v>0.03651898734177214</v>
      </c>
    </row>
    <row r="23" spans="1:19" ht="12.75">
      <c r="A23" s="1">
        <f t="shared" si="18"/>
        <v>0.10000000000000002</v>
      </c>
      <c r="B23" s="1">
        <f t="shared" si="19"/>
        <v>10908172.712734608</v>
      </c>
      <c r="C23" s="1">
        <f t="shared" si="20"/>
        <v>95.28440366972468</v>
      </c>
      <c r="D23" s="1">
        <f t="shared" si="21"/>
        <v>87265.3817018769</v>
      </c>
      <c r="E23" s="1">
        <f t="shared" si="22"/>
        <v>0.030491009174311915</v>
      </c>
      <c r="F23" s="1">
        <f t="shared" si="23"/>
        <v>10908.172712734613</v>
      </c>
      <c r="G23" s="1">
        <f t="shared" si="24"/>
        <v>0.0009528440366972473</v>
      </c>
      <c r="H23" s="1">
        <f t="shared" si="25"/>
        <v>28068944.34454627</v>
      </c>
      <c r="I23" s="1">
        <f t="shared" si="26"/>
        <v>203.79690949227347</v>
      </c>
      <c r="J23" s="1">
        <f>20*9*2*4*4/(A23*4.53*0.5)^2/0.5</f>
        <v>224551.5547563702</v>
      </c>
      <c r="K23" s="1">
        <f t="shared" si="27"/>
        <v>0.06521501103752755</v>
      </c>
      <c r="L23" s="1">
        <f t="shared" si="28"/>
        <v>28068.944344546275</v>
      </c>
      <c r="M23" s="1">
        <f t="shared" si="29"/>
        <v>0.002037969094922736</v>
      </c>
      <c r="N23" s="1">
        <f t="shared" si="30"/>
        <v>57683063.611600675</v>
      </c>
      <c r="O23" s="1">
        <f t="shared" si="31"/>
        <v>365.1898734177211</v>
      </c>
      <c r="P23" s="1">
        <f t="shared" si="32"/>
        <v>461464.5088928055</v>
      </c>
      <c r="Q23" s="1">
        <f t="shared" si="33"/>
        <v>0.11686075949367083</v>
      </c>
      <c r="R23" s="1">
        <f t="shared" si="34"/>
        <v>57683.063611600686</v>
      </c>
      <c r="S23" s="1">
        <f t="shared" si="35"/>
        <v>0.0036518987341772136</v>
      </c>
    </row>
    <row r="24" spans="1:19" ht="12.75">
      <c r="A24" s="1">
        <f t="shared" si="18"/>
        <v>0.316227766016838</v>
      </c>
      <c r="B24" s="1">
        <f t="shared" si="19"/>
        <v>1090817.2712734614</v>
      </c>
      <c r="C24" s="1">
        <f t="shared" si="20"/>
        <v>9.528440366972466</v>
      </c>
      <c r="D24" s="1">
        <f t="shared" si="21"/>
        <v>8726.538170187692</v>
      </c>
      <c r="E24" s="1">
        <f t="shared" si="22"/>
        <v>0.0030491009174311912</v>
      </c>
      <c r="F24" s="1">
        <f t="shared" si="23"/>
        <v>1090.8172712734615</v>
      </c>
      <c r="G24" s="1">
        <f t="shared" si="24"/>
        <v>9.528440366972473E-05</v>
      </c>
      <c r="H24" s="1">
        <f t="shared" si="25"/>
        <v>2806894.434454628</v>
      </c>
      <c r="I24" s="1">
        <f t="shared" si="26"/>
        <v>20.379690949227353</v>
      </c>
      <c r="J24" s="1">
        <f>20*9*2*4*4/(A24*4.53*0.5)^2/0.5</f>
        <v>22455.155475637028</v>
      </c>
      <c r="K24" s="1">
        <f t="shared" si="27"/>
        <v>0.006521501103752757</v>
      </c>
      <c r="L24" s="1">
        <f t="shared" si="28"/>
        <v>2806.8944344546285</v>
      </c>
      <c r="M24" s="1">
        <f t="shared" si="29"/>
        <v>0.00020379690949227366</v>
      </c>
      <c r="N24" s="1">
        <f t="shared" si="30"/>
        <v>5768306.361160067</v>
      </c>
      <c r="O24" s="1">
        <f t="shared" si="31"/>
        <v>36.51898734177212</v>
      </c>
      <c r="P24" s="1">
        <f t="shared" si="32"/>
        <v>46146.450889280546</v>
      </c>
      <c r="Q24" s="1">
        <f t="shared" si="33"/>
        <v>0.011686075949367084</v>
      </c>
      <c r="R24" s="1">
        <f t="shared" si="34"/>
        <v>5768.306361160068</v>
      </c>
      <c r="S24" s="1">
        <f t="shared" si="35"/>
        <v>0.00036518987341772137</v>
      </c>
    </row>
    <row r="25" spans="1:19" ht="12.75">
      <c r="A25" s="1">
        <f t="shared" si="18"/>
        <v>1.0000000000000002</v>
      </c>
      <c r="B25" s="1">
        <f t="shared" si="19"/>
        <v>109081.72712734612</v>
      </c>
      <c r="C25" s="1">
        <f t="shared" si="20"/>
        <v>0.9528440366972466</v>
      </c>
      <c r="D25" s="1">
        <f t="shared" si="21"/>
        <v>872.6538170187691</v>
      </c>
      <c r="E25" s="1">
        <f t="shared" si="22"/>
        <v>0.0003049100917431191</v>
      </c>
      <c r="F25" s="1">
        <f t="shared" si="23"/>
        <v>109.08172712734614</v>
      </c>
      <c r="G25" s="1">
        <f t="shared" si="24"/>
        <v>9.528440366972472E-06</v>
      </c>
      <c r="H25" s="1">
        <f t="shared" si="25"/>
        <v>280689.4434454627</v>
      </c>
      <c r="I25" s="1">
        <f t="shared" si="26"/>
        <v>2.037969094922735</v>
      </c>
      <c r="J25" s="1">
        <f>20*9*2*4*4/(A25*4.53*0.5)^2/0.5</f>
        <v>2245.515547563702</v>
      </c>
      <c r="K25" s="1">
        <f t="shared" si="27"/>
        <v>0.0006521501103752755</v>
      </c>
      <c r="L25" s="1">
        <f t="shared" si="28"/>
        <v>280.68944344546276</v>
      </c>
      <c r="M25" s="1">
        <f t="shared" si="29"/>
        <v>2.037969094922736E-05</v>
      </c>
      <c r="N25" s="1">
        <f t="shared" si="30"/>
        <v>576830.6361160066</v>
      </c>
      <c r="O25" s="1">
        <f t="shared" si="31"/>
        <v>3.651898734177212</v>
      </c>
      <c r="P25" s="1">
        <f t="shared" si="32"/>
        <v>4614.645088928054</v>
      </c>
      <c r="Q25" s="1">
        <f t="shared" si="33"/>
        <v>0.0011686075949367085</v>
      </c>
      <c r="R25" s="1">
        <f t="shared" si="34"/>
        <v>576.8306361160068</v>
      </c>
      <c r="S25" s="1">
        <f t="shared" si="35"/>
        <v>3.651898734177214E-05</v>
      </c>
    </row>
    <row r="26" spans="1:19" ht="12.75">
      <c r="A26" s="1">
        <f t="shared" si="18"/>
        <v>3.1622776601683804</v>
      </c>
      <c r="B26" s="1">
        <f t="shared" si="19"/>
        <v>10908.17271273461</v>
      </c>
      <c r="C26" s="1">
        <f t="shared" si="20"/>
        <v>0.09528440366972464</v>
      </c>
      <c r="D26" s="1">
        <f t="shared" si="21"/>
        <v>87.2653817018769</v>
      </c>
      <c r="E26" s="1">
        <f t="shared" si="22"/>
        <v>3.04910091743119E-05</v>
      </c>
      <c r="F26" s="1">
        <f t="shared" si="23"/>
        <v>10.908172712734613</v>
      </c>
      <c r="G26" s="1">
        <f t="shared" si="24"/>
        <v>9.528440366972469E-07</v>
      </c>
      <c r="H26" s="1">
        <f t="shared" si="25"/>
        <v>28068.944344546264</v>
      </c>
      <c r="I26" s="1">
        <f t="shared" si="26"/>
        <v>0.20379690949227341</v>
      </c>
      <c r="J26" s="1">
        <f>20*9*2*4*4/(A26*4.53*0.5)^2/0.5</f>
        <v>224.55155475637017</v>
      </c>
      <c r="K26" s="1">
        <f t="shared" si="27"/>
        <v>6.521501103752753E-05</v>
      </c>
      <c r="L26" s="1">
        <f t="shared" si="28"/>
        <v>28.06894434454627</v>
      </c>
      <c r="M26" s="1">
        <f t="shared" si="29"/>
        <v>2.0379690949227354E-06</v>
      </c>
      <c r="N26" s="1">
        <f t="shared" si="30"/>
        <v>57683.06361160064</v>
      </c>
      <c r="O26" s="1">
        <f t="shared" si="31"/>
        <v>0.365189873417721</v>
      </c>
      <c r="P26" s="1">
        <f t="shared" si="32"/>
        <v>461.46450889280527</v>
      </c>
      <c r="Q26" s="1">
        <f t="shared" si="33"/>
        <v>0.0001168607594936708</v>
      </c>
      <c r="R26" s="1">
        <f t="shared" si="34"/>
        <v>57.68306361160066</v>
      </c>
      <c r="S26" s="1">
        <f t="shared" si="35"/>
        <v>3.6518987341772124E-06</v>
      </c>
    </row>
    <row r="27" spans="1:19" ht="12.75">
      <c r="A27" s="1">
        <f t="shared" si="18"/>
        <v>10.000000000000004</v>
      </c>
      <c r="B27" s="1">
        <f t="shared" si="19"/>
        <v>1090.8172712734606</v>
      </c>
      <c r="C27" s="1">
        <f t="shared" si="20"/>
        <v>0.009528440366972464</v>
      </c>
      <c r="D27" s="1">
        <f t="shared" si="21"/>
        <v>8.726538170187688</v>
      </c>
      <c r="E27" s="1">
        <f t="shared" si="22"/>
        <v>3.04910091743119E-06</v>
      </c>
      <c r="F27" s="1">
        <f t="shared" si="23"/>
        <v>1.090817271273461</v>
      </c>
      <c r="G27" s="1">
        <f t="shared" si="24"/>
        <v>9.528440366972469E-08</v>
      </c>
      <c r="H27" s="1">
        <f t="shared" si="25"/>
        <v>2806.8944344546267</v>
      </c>
      <c r="I27" s="1">
        <f t="shared" si="26"/>
        <v>0.02037969094922734</v>
      </c>
      <c r="J27" s="1">
        <f>20*9*2*4*4/(A27*4.53*0.5)^2/0.5</f>
        <v>22.455155475637017</v>
      </c>
      <c r="K27" s="1">
        <f t="shared" si="27"/>
        <v>6.5215011037527535E-06</v>
      </c>
      <c r="L27" s="1">
        <f t="shared" si="28"/>
        <v>2.806894434454627</v>
      </c>
      <c r="M27" s="1">
        <f t="shared" si="29"/>
        <v>2.0379690949227355E-07</v>
      </c>
      <c r="N27" s="1">
        <f t="shared" si="30"/>
        <v>5768.306361160066</v>
      </c>
      <c r="O27" s="1">
        <f t="shared" si="31"/>
        <v>0.036518987341772106</v>
      </c>
      <c r="P27" s="1">
        <f t="shared" si="32"/>
        <v>46.14645088928053</v>
      </c>
      <c r="Q27" s="1">
        <f t="shared" si="33"/>
        <v>1.168607594936708E-05</v>
      </c>
      <c r="R27" s="1">
        <f t="shared" si="34"/>
        <v>5.768306361160066</v>
      </c>
      <c r="S27" s="1">
        <f t="shared" si="35"/>
        <v>3.6518987341772125E-07</v>
      </c>
    </row>
    <row r="28" spans="1:17" ht="12.75">
      <c r="A28" t="s">
        <v>5</v>
      </c>
      <c r="E28">
        <v>150</v>
      </c>
      <c r="K28" s="1">
        <v>200</v>
      </c>
      <c r="Q28">
        <v>250</v>
      </c>
    </row>
    <row r="29" spans="1:19" ht="12.75">
      <c r="A29" t="s">
        <v>4</v>
      </c>
      <c r="C29" t="s">
        <v>0</v>
      </c>
      <c r="E29" t="s">
        <v>1</v>
      </c>
      <c r="G29" t="s">
        <v>2</v>
      </c>
      <c r="I29" s="1" t="s">
        <v>0</v>
      </c>
      <c r="K29" s="1" t="s">
        <v>1</v>
      </c>
      <c r="M29" s="1" t="s">
        <v>3</v>
      </c>
      <c r="O29">
        <v>0.1</v>
      </c>
      <c r="Q29">
        <v>0.5</v>
      </c>
      <c r="S29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</dc:creator>
  <cp:keywords/>
  <dc:description/>
  <cp:lastModifiedBy>hartmut</cp:lastModifiedBy>
  <dcterms:created xsi:type="dcterms:W3CDTF">2002-11-01T05:14:00Z</dcterms:created>
  <dcterms:modified xsi:type="dcterms:W3CDTF">2002-11-02T17:49:17Z</dcterms:modified>
  <cp:category/>
  <cp:version/>
  <cp:contentType/>
  <cp:contentStatus/>
</cp:coreProperties>
</file>