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Bruce.B-PC\schumm\Teaching\ph133\"/>
    </mc:Choice>
  </mc:AlternateContent>
  <bookViews>
    <workbookView xWindow="6000" yWindow="615" windowWidth="24960" windowHeight="17820" tabRatio="500"/>
  </bookViews>
  <sheets>
    <sheet name="Sheet1" sheetId="1" r:id="rId1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4" i="1" l="1"/>
  <c r="C8" i="1"/>
  <c r="C10" i="1"/>
  <c r="D4" i="1"/>
  <c r="D8" i="1"/>
  <c r="D10" i="1"/>
  <c r="E4" i="1"/>
  <c r="E8" i="1"/>
  <c r="E10" i="1"/>
  <c r="F4" i="1"/>
  <c r="F8" i="1"/>
  <c r="F10" i="1"/>
  <c r="G4" i="1"/>
  <c r="G8" i="1"/>
  <c r="G10" i="1"/>
  <c r="H4" i="1"/>
  <c r="H8" i="1"/>
  <c r="H10" i="1"/>
  <c r="I4" i="1"/>
  <c r="I8" i="1"/>
  <c r="I10" i="1"/>
  <c r="J4" i="1"/>
  <c r="J8" i="1"/>
  <c r="J10" i="1"/>
  <c r="K10" i="1"/>
  <c r="C13" i="1"/>
  <c r="D13" i="1"/>
  <c r="E13" i="1"/>
  <c r="F13" i="1"/>
  <c r="G13" i="1"/>
  <c r="H13" i="1"/>
  <c r="I13" i="1"/>
  <c r="J13" i="1"/>
  <c r="K13" i="1"/>
  <c r="C11" i="1"/>
  <c r="D11" i="1"/>
  <c r="E11" i="1"/>
  <c r="F11" i="1"/>
  <c r="G11" i="1"/>
  <c r="H11" i="1"/>
  <c r="I11" i="1"/>
  <c r="J11" i="1"/>
  <c r="K11" i="1"/>
  <c r="C17" i="1"/>
  <c r="C21" i="1"/>
  <c r="C7" i="1"/>
  <c r="C15" i="1"/>
  <c r="D7" i="1"/>
  <c r="D15" i="1"/>
  <c r="E7" i="1"/>
  <c r="E15" i="1"/>
  <c r="F7" i="1"/>
  <c r="F15" i="1"/>
  <c r="G7" i="1"/>
  <c r="G15" i="1"/>
  <c r="H7" i="1"/>
  <c r="H15" i="1"/>
  <c r="I7" i="1"/>
  <c r="I15" i="1"/>
  <c r="J7" i="1"/>
  <c r="J15" i="1"/>
  <c r="K15" i="1"/>
  <c r="C12" i="1"/>
  <c r="D12" i="1"/>
  <c r="E12" i="1"/>
  <c r="F12" i="1"/>
  <c r="G12" i="1"/>
  <c r="H12" i="1"/>
  <c r="I12" i="1"/>
  <c r="J12" i="1"/>
  <c r="K12" i="1"/>
  <c r="C19" i="1"/>
  <c r="C30" i="1"/>
  <c r="C29" i="1"/>
  <c r="C22" i="1"/>
  <c r="C36" i="1"/>
  <c r="C14" i="1"/>
  <c r="D14" i="1"/>
  <c r="E14" i="1"/>
  <c r="F14" i="1"/>
  <c r="G14" i="1"/>
  <c r="H14" i="1"/>
  <c r="I14" i="1"/>
  <c r="J14" i="1"/>
  <c r="K14" i="1"/>
  <c r="C20" i="1"/>
  <c r="C34" i="1"/>
  <c r="C35" i="1"/>
  <c r="D26" i="1"/>
  <c r="D27" i="1"/>
  <c r="E26" i="1"/>
  <c r="E27" i="1"/>
  <c r="F26" i="1"/>
  <c r="F27" i="1"/>
  <c r="G26" i="1"/>
  <c r="G27" i="1"/>
  <c r="H26" i="1"/>
  <c r="H27" i="1"/>
  <c r="I26" i="1"/>
  <c r="I27" i="1"/>
  <c r="J26" i="1"/>
  <c r="J27" i="1"/>
  <c r="C26" i="1"/>
  <c r="C27" i="1"/>
</calcChain>
</file>

<file path=xl/sharedStrings.xml><?xml version="1.0" encoding="utf-8"?>
<sst xmlns="http://schemas.openxmlformats.org/spreadsheetml/2006/main" count="32" uniqueCount="31">
  <si>
    <t>N decays</t>
  </si>
  <si>
    <t>w</t>
  </si>
  <si>
    <t>W</t>
  </si>
  <si>
    <t>X1</t>
  </si>
  <si>
    <t>w*x</t>
  </si>
  <si>
    <t>x</t>
  </si>
  <si>
    <t>w*y</t>
  </si>
  <si>
    <t>w*x^2</t>
  </si>
  <si>
    <t>w*y^2</t>
  </si>
  <si>
    <t>w*x*y</t>
  </si>
  <si>
    <t>Y1</t>
  </si>
  <si>
    <t>X2</t>
  </si>
  <si>
    <t>Y2</t>
  </si>
  <si>
    <t>P</t>
  </si>
  <si>
    <t>det</t>
  </si>
  <si>
    <t>a</t>
  </si>
  <si>
    <t>b</t>
  </si>
  <si>
    <t>time</t>
  </si>
  <si>
    <t>Error of N</t>
  </si>
  <si>
    <t>y (ln(N))</t>
  </si>
  <si>
    <t>sigma (dN/N)</t>
  </si>
  <si>
    <t>fit</t>
  </si>
  <si>
    <t>exp(fit)</t>
  </si>
  <si>
    <t>Smin</t>
  </si>
  <si>
    <t>Chi2</t>
  </si>
  <si>
    <t>ndf</t>
  </si>
  <si>
    <t>P value</t>
  </si>
  <si>
    <t>sigma a</t>
  </si>
  <si>
    <t>sigma b</t>
  </si>
  <si>
    <t>tau</t>
  </si>
  <si>
    <t>sigma(tau)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</si>
</sst>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sz val="12"/>
      <color indexed="206"/>
      <name val="Calibri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</fills>
  <borders count="1">
    <border>
      <left/>
      <right/>
      <top/>
      <bottom/>
      <diagonal/>
    </border>
  </borders>
  <cellStyleXfs count="17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4">
    <xf numFmtId="0" fontId="0" fillId="0" borderId="0" xfId="0"/>
    <xf numFmtId="0" fontId="0" fillId="2" borderId="0" xfId="0" applyFill="1"/>
    <xf numFmtId="0" fontId="0" fillId="3" borderId="0" xfId="0" applyFill="1"/>
    <xf numFmtId="0" fontId="1" fillId="3" borderId="0" xfId="0" applyFont="1" applyFill="1"/>
  </cellXfs>
  <cellStyles count="1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7"/>
  <sheetViews>
    <sheetView tabSelected="1" zoomScale="75" zoomScaleNormal="75" workbookViewId="0">
      <selection activeCell="A39" sqref="A39"/>
    </sheetView>
  </sheetViews>
  <sheetFormatPr defaultColWidth="11" defaultRowHeight="15.75" x14ac:dyDescent="0.25"/>
  <cols>
    <col min="1" max="1" width="13.125" customWidth="1"/>
    <col min="3" max="3" width="11.625" customWidth="1"/>
  </cols>
  <sheetData>
    <row r="2" spans="1:12" x14ac:dyDescent="0.25">
      <c r="A2" t="s">
        <v>17</v>
      </c>
      <c r="C2" s="1">
        <v>10</v>
      </c>
      <c r="D2" s="1">
        <v>20</v>
      </c>
      <c r="E2" s="1">
        <v>30</v>
      </c>
      <c r="F2" s="1">
        <v>40</v>
      </c>
      <c r="G2" s="1">
        <v>50</v>
      </c>
      <c r="H2" s="1">
        <v>60</v>
      </c>
      <c r="I2" s="1">
        <v>80</v>
      </c>
      <c r="J2" s="1">
        <v>100</v>
      </c>
    </row>
    <row r="3" spans="1:12" x14ac:dyDescent="0.25">
      <c r="A3" t="s">
        <v>0</v>
      </c>
      <c r="C3" s="1">
        <v>6331</v>
      </c>
      <c r="D3" s="1">
        <v>4096</v>
      </c>
      <c r="E3" s="1">
        <v>2592</v>
      </c>
      <c r="F3" s="1">
        <v>1580</v>
      </c>
      <c r="G3" s="1">
        <v>1018</v>
      </c>
      <c r="H3" s="1">
        <v>622</v>
      </c>
      <c r="I3" s="1">
        <v>235</v>
      </c>
      <c r="J3" s="1">
        <v>109</v>
      </c>
    </row>
    <row r="4" spans="1:12" x14ac:dyDescent="0.25">
      <c r="A4" t="s">
        <v>18</v>
      </c>
      <c r="C4">
        <f>SQRT(C3)</f>
        <v>79.567581338130424</v>
      </c>
      <c r="D4">
        <f t="shared" ref="D4:J4" si="0">SQRT(D3)</f>
        <v>64</v>
      </c>
      <c r="E4">
        <f t="shared" si="0"/>
        <v>50.911688245431421</v>
      </c>
      <c r="F4">
        <f t="shared" si="0"/>
        <v>39.749213828703581</v>
      </c>
      <c r="G4">
        <f t="shared" si="0"/>
        <v>31.906112267087632</v>
      </c>
      <c r="H4">
        <f t="shared" si="0"/>
        <v>24.939927826679853</v>
      </c>
      <c r="I4">
        <f t="shared" si="0"/>
        <v>15.329709716755891</v>
      </c>
      <c r="J4">
        <f t="shared" si="0"/>
        <v>10.440306508910551</v>
      </c>
    </row>
    <row r="6" spans="1:12" x14ac:dyDescent="0.25">
      <c r="A6" t="s">
        <v>5</v>
      </c>
      <c r="C6">
        <v>10</v>
      </c>
      <c r="D6">
        <v>20</v>
      </c>
      <c r="E6">
        <v>30</v>
      </c>
      <c r="F6">
        <v>40</v>
      </c>
      <c r="G6">
        <v>50</v>
      </c>
      <c r="H6">
        <v>60</v>
      </c>
      <c r="I6">
        <v>80</v>
      </c>
      <c r="J6">
        <v>100</v>
      </c>
    </row>
    <row r="7" spans="1:12" x14ac:dyDescent="0.25">
      <c r="A7" t="s">
        <v>19</v>
      </c>
      <c r="C7">
        <f>LN(C3)</f>
        <v>8.753213480544126</v>
      </c>
      <c r="D7">
        <f t="shared" ref="D7:J7" si="1">LN(D3)</f>
        <v>8.317766166719343</v>
      </c>
      <c r="E7">
        <f t="shared" si="1"/>
        <v>7.8601850574721652</v>
      </c>
      <c r="F7">
        <f t="shared" si="1"/>
        <v>7.3651801260210128</v>
      </c>
      <c r="G7">
        <f t="shared" si="1"/>
        <v>6.9255951971104679</v>
      </c>
      <c r="H7">
        <f t="shared" si="1"/>
        <v>6.4329400927391793</v>
      </c>
      <c r="I7">
        <f t="shared" si="1"/>
        <v>5.4595855141441589</v>
      </c>
      <c r="J7">
        <f t="shared" si="1"/>
        <v>4.6913478822291435</v>
      </c>
    </row>
    <row r="8" spans="1:12" x14ac:dyDescent="0.25">
      <c r="A8" t="s">
        <v>20</v>
      </c>
      <c r="C8">
        <f t="shared" ref="C8:J8" si="2">C4/C3</f>
        <v>1.2567932607507569E-2</v>
      </c>
      <c r="D8">
        <f t="shared" si="2"/>
        <v>1.5625E-2</v>
      </c>
      <c r="E8">
        <f t="shared" si="2"/>
        <v>1.9641855032959652E-2</v>
      </c>
      <c r="F8">
        <f t="shared" si="2"/>
        <v>2.5157730271331381E-2</v>
      </c>
      <c r="G8">
        <f t="shared" si="2"/>
        <v>3.1341957040361135E-2</v>
      </c>
      <c r="H8">
        <f t="shared" si="2"/>
        <v>4.0096346988231273E-2</v>
      </c>
      <c r="I8">
        <f t="shared" si="2"/>
        <v>6.5232807305344212E-2</v>
      </c>
      <c r="J8">
        <f t="shared" si="2"/>
        <v>9.5782628522115137E-2</v>
      </c>
    </row>
    <row r="10" spans="1:12" x14ac:dyDescent="0.25">
      <c r="A10" t="s">
        <v>1</v>
      </c>
      <c r="C10">
        <f>1/C8^2</f>
        <v>6331</v>
      </c>
      <c r="D10">
        <f t="shared" ref="D10:J10" si="3">1/D8^2</f>
        <v>4096</v>
      </c>
      <c r="E10">
        <f t="shared" si="3"/>
        <v>2592.0000000000005</v>
      </c>
      <c r="F10">
        <f t="shared" si="3"/>
        <v>1580</v>
      </c>
      <c r="G10">
        <f t="shared" si="3"/>
        <v>1017.9999999999999</v>
      </c>
      <c r="H10">
        <f t="shared" si="3"/>
        <v>622</v>
      </c>
      <c r="I10">
        <f t="shared" si="3"/>
        <v>235.00000000000006</v>
      </c>
      <c r="J10">
        <f t="shared" si="3"/>
        <v>109</v>
      </c>
      <c r="K10">
        <f>SUM(C10:J10)</f>
        <v>16583</v>
      </c>
      <c r="L10" t="s">
        <v>2</v>
      </c>
    </row>
    <row r="11" spans="1:12" x14ac:dyDescent="0.25">
      <c r="A11" t="s">
        <v>4</v>
      </c>
      <c r="C11">
        <f>C10*C6</f>
        <v>63310</v>
      </c>
      <c r="D11">
        <f t="shared" ref="D11:J11" si="4">D10*D6</f>
        <v>81920</v>
      </c>
      <c r="E11">
        <f t="shared" si="4"/>
        <v>77760.000000000015</v>
      </c>
      <c r="F11">
        <f t="shared" si="4"/>
        <v>63200</v>
      </c>
      <c r="G11">
        <f t="shared" si="4"/>
        <v>50899.999999999993</v>
      </c>
      <c r="H11">
        <f t="shared" si="4"/>
        <v>37320</v>
      </c>
      <c r="I11">
        <f t="shared" si="4"/>
        <v>18800.000000000004</v>
      </c>
      <c r="J11">
        <f t="shared" si="4"/>
        <v>10900</v>
      </c>
      <c r="K11">
        <f t="shared" ref="K11:K15" si="5">SUM(C11:J11)</f>
        <v>404110</v>
      </c>
      <c r="L11" t="s">
        <v>3</v>
      </c>
    </row>
    <row r="12" spans="1:12" x14ac:dyDescent="0.25">
      <c r="A12" t="s">
        <v>6</v>
      </c>
      <c r="C12">
        <f>C10*C7</f>
        <v>55416.594545324864</v>
      </c>
      <c r="D12">
        <f t="shared" ref="D12:J12" si="6">D10*D7</f>
        <v>34069.570218882429</v>
      </c>
      <c r="E12">
        <f t="shared" si="6"/>
        <v>20373.599668967854</v>
      </c>
      <c r="F12">
        <f t="shared" si="6"/>
        <v>11636.984599113201</v>
      </c>
      <c r="G12">
        <f t="shared" si="6"/>
        <v>7050.2559106584558</v>
      </c>
      <c r="H12">
        <f t="shared" si="6"/>
        <v>4001.2887376837693</v>
      </c>
      <c r="I12">
        <f t="shared" si="6"/>
        <v>1283.0025958238778</v>
      </c>
      <c r="J12">
        <f t="shared" si="6"/>
        <v>511.35691916297662</v>
      </c>
      <c r="K12">
        <f t="shared" si="5"/>
        <v>134342.6531956174</v>
      </c>
      <c r="L12" t="s">
        <v>10</v>
      </c>
    </row>
    <row r="13" spans="1:12" x14ac:dyDescent="0.25">
      <c r="A13" t="s">
        <v>7</v>
      </c>
      <c r="C13">
        <f>C10*C6^2</f>
        <v>633100</v>
      </c>
      <c r="D13">
        <f t="shared" ref="D13:J13" si="7">D10*D6^2</f>
        <v>1638400</v>
      </c>
      <c r="E13">
        <f t="shared" si="7"/>
        <v>2332800.0000000005</v>
      </c>
      <c r="F13">
        <f t="shared" si="7"/>
        <v>2528000</v>
      </c>
      <c r="G13">
        <f t="shared" si="7"/>
        <v>2544999.9999999995</v>
      </c>
      <c r="H13">
        <f t="shared" si="7"/>
        <v>2239200</v>
      </c>
      <c r="I13">
        <f t="shared" si="7"/>
        <v>1504000.0000000005</v>
      </c>
      <c r="J13">
        <f t="shared" si="7"/>
        <v>1090000</v>
      </c>
      <c r="K13">
        <f t="shared" si="5"/>
        <v>14510500</v>
      </c>
      <c r="L13" t="s">
        <v>11</v>
      </c>
    </row>
    <row r="14" spans="1:12" x14ac:dyDescent="0.25">
      <c r="A14" t="s">
        <v>8</v>
      </c>
      <c r="C14">
        <f>C10*C7^2</f>
        <v>485073.28241998568</v>
      </c>
      <c r="D14">
        <f t="shared" ref="D14:J14" si="8">D10*D7^2</f>
        <v>283382.71848128916</v>
      </c>
      <c r="E14">
        <f t="shared" si="8"/>
        <v>160140.26368494099</v>
      </c>
      <c r="F14">
        <f t="shared" si="8"/>
        <v>85708.487696201148</v>
      </c>
      <c r="G14">
        <f t="shared" si="8"/>
        <v>48827.218473255889</v>
      </c>
      <c r="H14">
        <f t="shared" si="8"/>
        <v>25740.050743271662</v>
      </c>
      <c r="I14">
        <f t="shared" si="8"/>
        <v>7004.6623867693952</v>
      </c>
      <c r="J14">
        <f t="shared" si="8"/>
        <v>2398.9531997784497</v>
      </c>
      <c r="K14">
        <f t="shared" si="5"/>
        <v>1098275.6370854925</v>
      </c>
      <c r="L14" t="s">
        <v>12</v>
      </c>
    </row>
    <row r="15" spans="1:12" x14ac:dyDescent="0.25">
      <c r="A15" t="s">
        <v>9</v>
      </c>
      <c r="C15">
        <f>C10*C6*C7</f>
        <v>554165.94545324857</v>
      </c>
      <c r="D15">
        <f t="shared" ref="D15:J15" si="9">D10*D6*D7</f>
        <v>681391.40437764861</v>
      </c>
      <c r="E15">
        <f t="shared" si="9"/>
        <v>611207.99006903567</v>
      </c>
      <c r="F15">
        <f t="shared" si="9"/>
        <v>465479.38396452798</v>
      </c>
      <c r="G15">
        <f t="shared" si="9"/>
        <v>352512.79553292278</v>
      </c>
      <c r="H15">
        <f t="shared" si="9"/>
        <v>240077.32426102617</v>
      </c>
      <c r="I15">
        <f t="shared" si="9"/>
        <v>102640.2076659102</v>
      </c>
      <c r="J15">
        <f t="shared" si="9"/>
        <v>51135.691916297663</v>
      </c>
      <c r="K15">
        <f t="shared" si="5"/>
        <v>3058610.7432406172</v>
      </c>
      <c r="L15" t="s">
        <v>13</v>
      </c>
    </row>
    <row r="17" spans="1:10" x14ac:dyDescent="0.25">
      <c r="A17" t="s">
        <v>14</v>
      </c>
      <c r="C17">
        <f>K10*K13-K11^2</f>
        <v>77322729400</v>
      </c>
    </row>
    <row r="19" spans="1:10" x14ac:dyDescent="0.25">
      <c r="A19" t="s">
        <v>15</v>
      </c>
      <c r="C19">
        <f>1/C17*(K10*K15-K11*K12)</f>
        <v>-4.6147719505123856E-2</v>
      </c>
      <c r="D19">
        <v>-4.6147719505123856E-2</v>
      </c>
      <c r="E19">
        <v>-4.6147719505123856E-2</v>
      </c>
      <c r="F19">
        <v>-4.6147719505123856E-2</v>
      </c>
      <c r="G19">
        <v>-4.6147719505123856E-2</v>
      </c>
      <c r="H19">
        <v>-4.6147719505123856E-2</v>
      </c>
      <c r="I19">
        <v>-4.6147719505123856E-2</v>
      </c>
      <c r="J19">
        <v>-4.6147719505123856E-2</v>
      </c>
    </row>
    <row r="20" spans="1:10" x14ac:dyDescent="0.25">
      <c r="A20" t="s">
        <v>16</v>
      </c>
      <c r="C20">
        <f>1/C17*(K13*K12-K11*K15)</f>
        <v>9.2257979934169327</v>
      </c>
      <c r="D20">
        <v>9.2257979934169327</v>
      </c>
      <c r="E20">
        <v>9.2257979934169327</v>
      </c>
      <c r="F20">
        <v>9.2257979934169327</v>
      </c>
      <c r="G20">
        <v>9.2257979934169327</v>
      </c>
      <c r="H20">
        <v>9.2257979934169327</v>
      </c>
      <c r="I20">
        <v>9.2257979934169327</v>
      </c>
      <c r="J20">
        <v>9.2257979934169327</v>
      </c>
    </row>
    <row r="21" spans="1:10" x14ac:dyDescent="0.25">
      <c r="A21" t="s">
        <v>27</v>
      </c>
      <c r="C21">
        <f>SQRT(C10/C17)</f>
        <v>2.8614263288369177E-4</v>
      </c>
    </row>
    <row r="22" spans="1:10" x14ac:dyDescent="0.25">
      <c r="A22" t="s">
        <v>28</v>
      </c>
      <c r="C22">
        <f>SQRT(K13/C17)</f>
        <v>1.3698960105631637E-2</v>
      </c>
    </row>
    <row r="25" spans="1:10" x14ac:dyDescent="0.25">
      <c r="A25" t="s">
        <v>5</v>
      </c>
      <c r="C25">
        <v>10</v>
      </c>
      <c r="D25">
        <v>20</v>
      </c>
      <c r="E25">
        <v>30</v>
      </c>
      <c r="F25">
        <v>40</v>
      </c>
      <c r="G25">
        <v>50</v>
      </c>
      <c r="H25">
        <v>60</v>
      </c>
      <c r="I25">
        <v>80</v>
      </c>
      <c r="J25">
        <v>100</v>
      </c>
    </row>
    <row r="26" spans="1:10" x14ac:dyDescent="0.25">
      <c r="A26" t="s">
        <v>21</v>
      </c>
      <c r="C26">
        <f>C20+C19*C25</f>
        <v>8.764320798365695</v>
      </c>
      <c r="D26">
        <f t="shared" ref="D26:J26" si="10">D20+D19*D25</f>
        <v>8.3028436033144555</v>
      </c>
      <c r="E26">
        <f t="shared" si="10"/>
        <v>7.8413664082632168</v>
      </c>
      <c r="F26">
        <f t="shared" si="10"/>
        <v>7.3798892132119782</v>
      </c>
      <c r="G26">
        <f t="shared" si="10"/>
        <v>6.9184120181607405</v>
      </c>
      <c r="H26">
        <f t="shared" si="10"/>
        <v>6.456934823109501</v>
      </c>
      <c r="I26">
        <f t="shared" si="10"/>
        <v>5.5339804330070237</v>
      </c>
      <c r="J26">
        <f t="shared" si="10"/>
        <v>4.6110260429045473</v>
      </c>
    </row>
    <row r="27" spans="1:10" x14ac:dyDescent="0.25">
      <c r="A27" t="s">
        <v>22</v>
      </c>
      <c r="C27">
        <f>EXP(C26)</f>
        <v>6401.7124147648701</v>
      </c>
      <c r="D27">
        <f t="shared" ref="D27:J27" si="11">EXP(D26)</f>
        <v>4035.3309748065126</v>
      </c>
      <c r="E27">
        <f t="shared" si="11"/>
        <v>2543.6781631545673</v>
      </c>
      <c r="F27">
        <f t="shared" si="11"/>
        <v>1603.4121211134691</v>
      </c>
      <c r="G27">
        <f t="shared" si="11"/>
        <v>1010.7137244694635</v>
      </c>
      <c r="H27">
        <f t="shared" si="11"/>
        <v>637.10522041054287</v>
      </c>
      <c r="I27">
        <f t="shared" si="11"/>
        <v>253.14955308713286</v>
      </c>
      <c r="J27">
        <f t="shared" si="11"/>
        <v>100.58730359628782</v>
      </c>
    </row>
    <row r="29" spans="1:10" x14ac:dyDescent="0.25">
      <c r="A29" s="2" t="s">
        <v>29</v>
      </c>
      <c r="B29" s="2"/>
      <c r="C29" s="2">
        <f>-1/C19</f>
        <v>21.669543169711091</v>
      </c>
    </row>
    <row r="30" spans="1:10" x14ac:dyDescent="0.25">
      <c r="A30" s="2" t="s">
        <v>30</v>
      </c>
      <c r="B30" s="2"/>
      <c r="C30" s="2">
        <f>C21/C19/C19</f>
        <v>0.13436373893361059</v>
      </c>
    </row>
    <row r="34" spans="1:3" x14ac:dyDescent="0.25">
      <c r="A34" t="s">
        <v>23</v>
      </c>
      <c r="C34">
        <f>K14-C19*K15-C20*K12</f>
        <v>5.3674574848264456</v>
      </c>
    </row>
    <row r="35" spans="1:3" x14ac:dyDescent="0.25">
      <c r="A35" s="2" t="s">
        <v>24</v>
      </c>
      <c r="B35" s="2"/>
      <c r="C35" s="3">
        <f>C34</f>
        <v>5.3674574848264456</v>
      </c>
    </row>
    <row r="36" spans="1:3" x14ac:dyDescent="0.25">
      <c r="A36" s="2" t="s">
        <v>25</v>
      </c>
      <c r="B36" s="2"/>
      <c r="C36" s="2">
        <f>8-2</f>
        <v>6</v>
      </c>
    </row>
    <row r="37" spans="1:3" x14ac:dyDescent="0.25">
      <c r="A37" s="2" t="s">
        <v>26</v>
      </c>
      <c r="B37" s="2"/>
      <c r="C37" s="2">
        <v>0.49759999999999999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SCIPP/UCSC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 Sher</dc:creator>
  <cp:lastModifiedBy>Bruce</cp:lastModifiedBy>
  <dcterms:created xsi:type="dcterms:W3CDTF">2013-01-23T06:10:52Z</dcterms:created>
  <dcterms:modified xsi:type="dcterms:W3CDTF">2013-09-28T19:50:59Z</dcterms:modified>
</cp:coreProperties>
</file>